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filterPrivacy="1" codeName="DieseArbeitsmappe" defaultThemeVersion="166925"/>
  <xr:revisionPtr revIDLastSave="1" documentId="13_ncr:1_{7CA8FBA0-C4BA-4BE8-A49E-1D60EB8587A0}" xr6:coauthVersionLast="41" xr6:coauthVersionMax="41" xr10:uidLastSave="{FF5C9937-6EBC-4A9D-B4CF-D53FBCBB4919}"/>
  <bookViews>
    <workbookView xWindow="-120" yWindow="-120" windowWidth="29040" windowHeight="15840" xr2:uid="{C1CC0947-1050-4ACF-92AA-7FB0218420F4}"/>
  </bookViews>
  <sheets>
    <sheet name="Einsparungen durch Folienstärke" sheetId="1" r:id="rId1"/>
  </sheets>
  <definedNames>
    <definedName name="Cash_Flow">OFFSET(#REF!,,,,COUNTA(#REF!)-1)</definedName>
    <definedName name="Monat">OFFSET(#REF!,,,,COUNTA(#REF!)-1)</definedName>
    <definedName name="Profit">OFFSET(#REF!,,,,COUNTA(#REF!)-1)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E34" i="1" l="1"/>
  <c r="E28" i="1"/>
  <c r="C37" i="1"/>
  <c r="E37" i="1" s="1"/>
  <c r="C38" i="1"/>
  <c r="E38" i="1" s="1"/>
  <c r="E29" i="1"/>
  <c r="C39" i="1"/>
  <c r="E39" i="1" s="1"/>
  <c r="E30" i="1"/>
  <c r="E25" i="1"/>
  <c r="E26" i="1"/>
  <c r="E44" i="1" s="1"/>
  <c r="E27" i="1"/>
  <c r="C41" i="1" l="1"/>
  <c r="E41" i="1"/>
  <c r="C40" i="1"/>
  <c r="C42" i="1" s="1"/>
  <c r="E40" i="1"/>
  <c r="E45" i="1" s="1"/>
  <c r="E46" i="1" s="1"/>
  <c r="C44" i="1"/>
  <c r="E55" i="1" l="1"/>
  <c r="E54" i="1"/>
  <c r="E42" i="1"/>
  <c r="E43" i="1" s="1"/>
  <c r="E49" i="1" s="1"/>
  <c r="D48" i="1"/>
  <c r="E48" i="1"/>
  <c r="F48" i="1"/>
  <c r="C48" i="1"/>
  <c r="E51" i="1" l="1"/>
  <c r="E50" i="1"/>
  <c r="E58" i="1"/>
  <c r="C45" i="1"/>
  <c r="C46" i="1" s="1"/>
  <c r="C54" i="1" l="1"/>
  <c r="G54" i="1" s="1"/>
  <c r="C55" i="1"/>
  <c r="G55" i="1" s="1"/>
  <c r="C43" i="1"/>
  <c r="C49" i="1" l="1"/>
  <c r="C51" i="1"/>
  <c r="C50" i="1"/>
  <c r="G50" i="1" s="1"/>
  <c r="C58" i="1"/>
  <c r="G58" i="1" s="1"/>
  <c r="G51" i="1" l="1"/>
  <c r="G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7" authorId="0" shapeId="0" xr:uid="{18B41C5D-B970-4396-B07F-2939D513A7AB}">
      <text>
        <r>
          <rPr>
            <sz val="9"/>
            <color indexed="81"/>
            <rFont val="Segoe UI"/>
            <family val="2"/>
          </rPr>
          <t xml:space="preserve">abhängig von der Folienrollenaufnahme: standard/ergonomic/comfort
</t>
        </r>
      </text>
    </comment>
    <comment ref="B18" authorId="0" shapeId="0" xr:uid="{82E0D9CC-78F9-4D38-BEDE-6007B61332CE}">
      <text>
        <r>
          <rPr>
            <sz val="9"/>
            <color indexed="81"/>
            <rFont val="Segoe UI"/>
            <family val="2"/>
          </rPr>
          <t>Zeit für Verschweißungsvorgang + Zeit bis der Bediener verfügbar ist (bei manueller Verschweißung)</t>
        </r>
      </text>
    </comment>
    <comment ref="B55" authorId="0" shapeId="0" xr:uid="{3660BBDC-C904-45C3-8F19-B4B387914497}">
      <text>
        <r>
          <rPr>
            <sz val="9"/>
            <color indexed="81"/>
            <rFont val="Segoe UI"/>
            <charset val="1"/>
          </rPr>
          <t>sofern keine automatische Verschweißung vorhanden</t>
        </r>
      </text>
    </comment>
  </commentList>
</comments>
</file>

<file path=xl/sharedStrings.xml><?xml version="1.0" encoding="utf-8"?>
<sst xmlns="http://schemas.openxmlformats.org/spreadsheetml/2006/main" count="117" uniqueCount="71">
  <si>
    <t>[h/a]</t>
  </si>
  <si>
    <t>[mm]</t>
  </si>
  <si>
    <t>[€/kg]</t>
  </si>
  <si>
    <t>[€/t]</t>
  </si>
  <si>
    <r>
      <t>[g/cm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]</t>
    </r>
  </si>
  <si>
    <t>[µm]</t>
  </si>
  <si>
    <t>[€/a]</t>
  </si>
  <si>
    <t>[kg/a]</t>
  </si>
  <si>
    <t>Behältertyp</t>
  </si>
  <si>
    <t>Behälterdurchmesser</t>
  </si>
  <si>
    <t>Behälterhöhe</t>
  </si>
  <si>
    <t>Zahl der Behälter in Laufrichtung</t>
  </si>
  <si>
    <t>Zahl der Behälter quer zur Laufrichtung</t>
  </si>
  <si>
    <t>Anzahl der Bahnen im Packer</t>
  </si>
  <si>
    <t>Foliendaten</t>
  </si>
  <si>
    <t>Äußerer Hülsendurchmesser</t>
  </si>
  <si>
    <t>Folienrollendurchmesser</t>
  </si>
  <si>
    <t>Nicht für den Schrumpfprozess genutzte Folie</t>
  </si>
  <si>
    <t>[m/Rolle]</t>
  </si>
  <si>
    <t>[Stück]</t>
  </si>
  <si>
    <t>[Packs/a]</t>
  </si>
  <si>
    <t>Foliendichte</t>
  </si>
  <si>
    <t xml:space="preserve">Folienüberlappung </t>
  </si>
  <si>
    <t>Seitlicher Folienüberstand pro Seite</t>
  </si>
  <si>
    <t>Folienstärke</t>
  </si>
  <si>
    <t>Zu vergleichende Folienstärken</t>
  </si>
  <si>
    <t>Folienrollenwechsel</t>
  </si>
  <si>
    <t>[min/Wechsel]</t>
  </si>
  <si>
    <t>[Rollen/a]</t>
  </si>
  <si>
    <t>Ersparnis</t>
  </si>
  <si>
    <t>Folieneinsparung</t>
  </si>
  <si>
    <t>Umweltentlastung</t>
  </si>
  <si>
    <t>Zeitersparnis</t>
  </si>
  <si>
    <t>Zeitersparnis Bediener</t>
  </si>
  <si>
    <t>Maschinenstillstand durch Folienrollenwechsel</t>
  </si>
  <si>
    <t>Benötigte Folienrollen pro Jahr</t>
  </si>
  <si>
    <t>Folienlänge</t>
  </si>
  <si>
    <t>Ersparnis durch Folienoptimierung</t>
  </si>
  <si>
    <t>Eingabezellen</t>
  </si>
  <si>
    <t>akutelle Folie</t>
  </si>
  <si>
    <t>geplante Folie</t>
  </si>
  <si>
    <t>ggf. Entsorgungskosten (Green Dot)</t>
  </si>
  <si>
    <t>Zeit die der Bediener zum Wechseln benötigt</t>
  </si>
  <si>
    <t>Kosteneinsparung</t>
  </si>
  <si>
    <t>Entsorgungskosten pro Jahr</t>
  </si>
  <si>
    <t>Maschinenstillstandszeit</t>
  </si>
  <si>
    <t xml:space="preserve">Maschinentakte </t>
  </si>
  <si>
    <t>[Takte/min]</t>
  </si>
  <si>
    <t>Maschinenarbeitszeit</t>
  </si>
  <si>
    <t>Packer-Leistung</t>
  </si>
  <si>
    <t>Aus den obigen Eingaben berechnete Werte</t>
  </si>
  <si>
    <t>Folienkosten</t>
  </si>
  <si>
    <t>Ergebniszellen</t>
  </si>
  <si>
    <t>Kosten</t>
  </si>
  <si>
    <t>Folienkosten pro Jahr</t>
  </si>
  <si>
    <t>Behälter-/Gebinde-Daten</t>
  </si>
  <si>
    <t>Gebindemaß in Laufrichtung</t>
  </si>
  <si>
    <t>Gebindemaß quer zur Laufrichtung</t>
  </si>
  <si>
    <t>Höhe des Gebindes</t>
  </si>
  <si>
    <t>Folienlänge pro Gebinde (rechtwinklig)</t>
  </si>
  <si>
    <t>Folienbreite pro Gebinde</t>
  </si>
  <si>
    <t>Folienfläche pro Gebinde</t>
  </si>
  <si>
    <t>Foliengewicht pro Gebinde</t>
  </si>
  <si>
    <t>Schrumpfgebinde pro Folienrolle</t>
  </si>
  <si>
    <t>Folien- und Entsorgungskosten pro Gebinde</t>
  </si>
  <si>
    <t>0,5l PET EW</t>
  </si>
  <si>
    <t>[mm/Gebinde]</t>
  </si>
  <si>
    <r>
      <t>[m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/Gebinde]</t>
    </r>
  </si>
  <si>
    <t>[g/Gebinde]</t>
  </si>
  <si>
    <t>[Gebinde/Rolle]</t>
  </si>
  <si>
    <t>[€/Gebinde]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</si>
</sst>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8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u/>
      <sz val="11"/>
      <color theme="1"/>
      <name val="Calibri"/>
      <family val="2"/>
    </font>
    <font>
      <sz val="9"/>
      <color indexed="81"/>
      <name val="Segoe UI"/>
      <charset val="1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Fill="1" applyProtection="1">
      <protection hidden="1"/>
    </xf>
    <xf numFmtId="3" fontId="1" fillId="2" borderId="1" xfId="0" applyNumberFormat="1" applyFont="1" applyFill="1" applyBorder="1" applyAlignment="1" applyProtection="1">
      <alignment horizontal="right"/>
      <protection locked="0" hidden="1"/>
    </xf>
    <xf numFmtId="3" fontId="1" fillId="2" borderId="2" xfId="0" applyNumberFormat="1" applyFont="1" applyFill="1" applyBorder="1" applyAlignment="1" applyProtection="1">
      <alignment horizontal="right"/>
      <protection locked="0" hidden="1"/>
    </xf>
    <xf numFmtId="0" fontId="1" fillId="2" borderId="2" xfId="0" applyFont="1" applyFill="1" applyBorder="1" applyAlignment="1" applyProtection="1">
      <alignment horizontal="right"/>
      <protection locked="0" hidden="1"/>
    </xf>
    <xf numFmtId="0" fontId="1" fillId="2" borderId="1" xfId="0" applyFont="1" applyFill="1" applyBorder="1" applyAlignment="1" applyProtection="1">
      <alignment horizontal="right"/>
      <protection locked="0" hidden="1"/>
    </xf>
    <xf numFmtId="165" fontId="1" fillId="3" borderId="1" xfId="0" applyNumberFormat="1" applyFont="1" applyFill="1" applyBorder="1" applyAlignment="1" applyProtection="1">
      <alignment horizontal="right"/>
      <protection hidden="1"/>
    </xf>
    <xf numFmtId="165" fontId="1" fillId="3" borderId="1" xfId="0" applyNumberFormat="1" applyFont="1" applyFill="1" applyBorder="1" applyProtection="1">
      <protection hidden="1"/>
    </xf>
    <xf numFmtId="3" fontId="3" fillId="3" borderId="2" xfId="0" applyNumberFormat="1" applyFont="1" applyFill="1" applyBorder="1" applyProtection="1">
      <protection hidden="1"/>
    </xf>
    <xf numFmtId="0" fontId="1" fillId="4" borderId="0" xfId="0" applyFont="1" applyFill="1" applyProtection="1"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3" fillId="4" borderId="0" xfId="0" applyFont="1" applyFill="1" applyAlignment="1" applyProtection="1">
      <alignment horizontal="left"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5" fillId="4" borderId="0" xfId="0" applyFont="1" applyFill="1" applyAlignment="1" applyProtection="1">
      <alignment vertical="top"/>
      <protection hidden="1"/>
    </xf>
    <xf numFmtId="0" fontId="1" fillId="4" borderId="0" xfId="0" applyFont="1" applyFill="1" applyAlignment="1" applyProtection="1">
      <alignment horizontal="right"/>
      <protection hidden="1"/>
    </xf>
    <xf numFmtId="0" fontId="1" fillId="4" borderId="1" xfId="0" applyFont="1" applyFill="1" applyBorder="1" applyProtection="1">
      <protection hidden="1"/>
    </xf>
    <xf numFmtId="0" fontId="1" fillId="4" borderId="2" xfId="0" applyFont="1" applyFill="1" applyBorder="1" applyProtection="1">
      <protection hidden="1"/>
    </xf>
    <xf numFmtId="0" fontId="7" fillId="4" borderId="0" xfId="0" applyFont="1" applyFill="1" applyProtection="1">
      <protection hidden="1"/>
    </xf>
    <xf numFmtId="0" fontId="8" fillId="0" borderId="0" xfId="0" applyFont="1" applyProtection="1">
      <protection hidden="1"/>
    </xf>
    <xf numFmtId="1" fontId="1" fillId="3" borderId="1" xfId="0" applyNumberFormat="1" applyFont="1" applyFill="1" applyBorder="1" applyAlignment="1" applyProtection="1">
      <alignment horizontal="right"/>
      <protection hidden="1"/>
    </xf>
    <xf numFmtId="3" fontId="1" fillId="3" borderId="2" xfId="0" applyNumberFormat="1" applyFont="1" applyFill="1" applyBorder="1" applyAlignment="1" applyProtection="1">
      <alignment horizontal="right"/>
      <protection hidden="1"/>
    </xf>
    <xf numFmtId="3" fontId="3" fillId="3" borderId="1" xfId="0" applyNumberFormat="1" applyFont="1" applyFill="1" applyBorder="1" applyProtection="1">
      <protection hidden="1"/>
    </xf>
    <xf numFmtId="3" fontId="1" fillId="3" borderId="1" xfId="0" applyNumberFormat="1" applyFont="1" applyFill="1" applyBorder="1" applyAlignment="1" applyProtection="1">
      <alignment horizontal="right"/>
      <protection hidden="1"/>
    </xf>
    <xf numFmtId="3" fontId="3" fillId="3" borderId="1" xfId="0" applyNumberFormat="1" applyFont="1" applyFill="1" applyBorder="1" applyAlignment="1" applyProtection="1">
      <alignment horizontal="right"/>
      <protection hidden="1"/>
    </xf>
    <xf numFmtId="3" fontId="1" fillId="0" borderId="0" xfId="0" applyNumberFormat="1" applyFont="1" applyProtection="1">
      <protection hidden="1"/>
    </xf>
    <xf numFmtId="0" fontId="3" fillId="5" borderId="0" xfId="0" applyFont="1" applyFill="1" applyAlignment="1" applyProtection="1">
      <alignment horizontal="right"/>
      <protection hidden="1"/>
    </xf>
    <xf numFmtId="3" fontId="1" fillId="0" borderId="1" xfId="0" applyNumberFormat="1" applyFont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right"/>
      <protection hidden="1"/>
    </xf>
    <xf numFmtId="164" fontId="1" fillId="0" borderId="2" xfId="0" applyNumberFormat="1" applyFont="1" applyBorder="1" applyAlignment="1" applyProtection="1">
      <alignment horizontal="right"/>
      <protection hidden="1"/>
    </xf>
    <xf numFmtId="3" fontId="1" fillId="0" borderId="2" xfId="0" applyNumberFormat="1" applyFont="1" applyBorder="1" applyAlignment="1" applyProtection="1">
      <alignment horizontal="right"/>
      <protection hidden="1"/>
    </xf>
    <xf numFmtId="164" fontId="6" fillId="0" borderId="2" xfId="0" applyNumberFormat="1" applyFont="1" applyBorder="1" applyAlignment="1" applyProtection="1">
      <alignment horizontal="right"/>
      <protection hidden="1"/>
    </xf>
    <xf numFmtId="0" fontId="1" fillId="2" borderId="3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vertical="top"/>
      <protection hidden="1"/>
    </xf>
    <xf numFmtId="0" fontId="3" fillId="0" borderId="4" xfId="0" applyFont="1" applyBorder="1" applyProtection="1"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right"/>
      <protection hidden="1"/>
    </xf>
    <xf numFmtId="3" fontId="1" fillId="0" borderId="1" xfId="0" applyNumberFormat="1" applyFont="1" applyFill="1" applyBorder="1" applyAlignment="1" applyProtection="1">
      <alignment horizontal="right"/>
      <protection hidden="1"/>
    </xf>
    <xf numFmtId="0" fontId="3" fillId="4" borderId="0" xfId="0" applyFont="1" applyFill="1" applyProtection="1">
      <protection hidden="1"/>
    </xf>
    <xf numFmtId="0" fontId="1" fillId="4" borderId="0" xfId="0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418540</xdr:rowOff>
    </xdr:to>
    <xdr:grpSp>
      <xdr:nvGrpSpPr>
        <xdr:cNvPr id="10" name="Gruppieren 1">
          <a:extLst>
            <a:ext uri="{FF2B5EF4-FFF2-40B4-BE49-F238E27FC236}">
              <a16:creationId xmlns:a16="http://schemas.microsoft.com/office/drawing/2014/main" id="{EE1C5C55-A868-48CA-BFBA-07FD038565DE}"/>
            </a:ext>
          </a:extLst>
        </xdr:cNvPr>
        <xdr:cNvGrpSpPr>
          <a:grpSpLocks/>
        </xdr:cNvGrpSpPr>
      </xdr:nvGrpSpPr>
      <xdr:grpSpPr bwMode="auto">
        <a:xfrm>
          <a:off x="0" y="0"/>
          <a:ext cx="9572625" cy="418540"/>
          <a:chOff x="0" y="0"/>
          <a:chExt cx="8463335" cy="428846"/>
        </a:xfrm>
      </xdr:grpSpPr>
      <xdr:pic>
        <xdr:nvPicPr>
          <xdr:cNvPr id="11" name="Grafik 1">
            <a:extLst>
              <a:ext uri="{FF2B5EF4-FFF2-40B4-BE49-F238E27FC236}">
                <a16:creationId xmlns:a16="http://schemas.microsoft.com/office/drawing/2014/main" id="{8D07CFF3-FAA4-4D3E-B84F-35F95A7F05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463335" cy="4288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2">
            <a:extLst>
              <a:ext uri="{FF2B5EF4-FFF2-40B4-BE49-F238E27FC236}">
                <a16:creationId xmlns:a16="http://schemas.microsoft.com/office/drawing/2014/main" id="{26ED48F5-8584-400B-91E5-2527071C3B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6165" y="19049"/>
            <a:ext cx="1364510" cy="4093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6</xdr:col>
      <xdr:colOff>571500</xdr:colOff>
      <xdr:row>23</xdr:row>
      <xdr:rowOff>38100</xdr:rowOff>
    </xdr:from>
    <xdr:to>
      <xdr:col>8</xdr:col>
      <xdr:colOff>371475</xdr:colOff>
      <xdr:row>30</xdr:row>
      <xdr:rowOff>89165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56734BC-82AA-492A-8999-54A442473B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9889"/>
        <a:stretch/>
      </xdr:blipFill>
      <xdr:spPr>
        <a:xfrm>
          <a:off x="7258050" y="4657725"/>
          <a:ext cx="1323975" cy="1413140"/>
        </a:xfrm>
        <a:prstGeom prst="rect">
          <a:avLst/>
        </a:prstGeom>
      </xdr:spPr>
    </xdr:pic>
    <xdr:clientData fPrintsWithSheet="0"/>
  </xdr:twoCellAnchor>
  <xdr:twoCellAnchor>
    <xdr:from>
      <xdr:col>1</xdr:col>
      <xdr:colOff>2676525</xdr:colOff>
      <xdr:row>23</xdr:row>
      <xdr:rowOff>180975</xdr:rowOff>
    </xdr:from>
    <xdr:to>
      <xdr:col>2</xdr:col>
      <xdr:colOff>0</xdr:colOff>
      <xdr:row>26</xdr:row>
      <xdr:rowOff>9525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2F419829-6987-4CCA-AC12-9385B227F373}"/>
            </a:ext>
          </a:extLst>
        </xdr:cNvPr>
        <xdr:cNvGrpSpPr/>
      </xdr:nvGrpSpPr>
      <xdr:grpSpPr>
        <a:xfrm>
          <a:off x="2857500" y="4800600"/>
          <a:ext cx="266700" cy="400050"/>
          <a:chOff x="2752725" y="4791075"/>
          <a:chExt cx="266700" cy="400050"/>
        </a:xfrm>
      </xdr:grpSpPr>
      <xdr:sp macro="" textlink="">
        <xdr:nvSpPr>
          <xdr:cNvPr id="7" name="Rechteck 6">
            <a:extLst>
              <a:ext uri="{FF2B5EF4-FFF2-40B4-BE49-F238E27FC236}">
                <a16:creationId xmlns:a16="http://schemas.microsoft.com/office/drawing/2014/main" id="{4B80DF41-59DD-446D-9DB6-2DC95F3C637D}"/>
              </a:ext>
            </a:extLst>
          </xdr:cNvPr>
          <xdr:cNvSpPr/>
        </xdr:nvSpPr>
        <xdr:spPr>
          <a:xfrm>
            <a:off x="2752725" y="4791075"/>
            <a:ext cx="266700" cy="219075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8" name="Rechteck 7">
            <a:extLst>
              <a:ext uri="{FF2B5EF4-FFF2-40B4-BE49-F238E27FC236}">
                <a16:creationId xmlns:a16="http://schemas.microsoft.com/office/drawing/2014/main" id="{5D87E30F-7929-4F69-BF76-6B25A2FC9FB9}"/>
              </a:ext>
            </a:extLst>
          </xdr:cNvPr>
          <xdr:cNvSpPr/>
        </xdr:nvSpPr>
        <xdr:spPr>
          <a:xfrm>
            <a:off x="2752725" y="5000625"/>
            <a:ext cx="266700" cy="190500"/>
          </a:xfrm>
          <a:prstGeom prst="rect">
            <a:avLst/>
          </a:prstGeom>
          <a:solidFill>
            <a:srgbClr val="7030A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8BAD-FD0A-48BB-8631-A13A7C0AC180}">
  <sheetPr codeName="Tabelle1">
    <outlinePr summaryBelow="0"/>
    <pageSetUpPr fitToPage="1"/>
  </sheetPr>
  <dimension ref="A1:J63"/>
  <sheetViews>
    <sheetView showGridLines="0" tabSelected="1" zoomScaleNormal="100" workbookViewId="0">
      <pane ySplit="3" topLeftCell="A4" activePane="bottomLeft" state="frozen"/>
      <selection pane="bottomLeft" activeCell="E9" sqref="E9"/>
    </sheetView>
  </sheetViews>
  <sheetFormatPr baseColWidth="10" defaultColWidth="11" defaultRowHeight="15" outlineLevelRow="1" x14ac:dyDescent="0.25"/>
  <cols>
    <col min="1" max="1" width="2.375" style="1" customWidth="1"/>
    <col min="2" max="2" width="38.625" style="1" customWidth="1"/>
    <col min="3" max="3" width="11.5" style="2" bestFit="1" customWidth="1"/>
    <col min="4" max="4" width="13.5" style="3" customWidth="1"/>
    <col min="5" max="5" width="11.75" style="1" customWidth="1"/>
    <col min="6" max="6" width="11" style="1"/>
    <col min="7" max="7" width="7.875" style="1" bestFit="1" customWidth="1"/>
    <col min="8" max="8" width="12.125" style="1" customWidth="1"/>
    <col min="9" max="9" width="16.875" style="1" customWidth="1"/>
    <col min="10" max="16384" width="11" style="1"/>
  </cols>
  <sheetData>
    <row r="1" spans="1:10" ht="33.950000000000003" customHeight="1" x14ac:dyDescent="0.25"/>
    <row r="2" spans="1:10" ht="15" customHeight="1" x14ac:dyDescent="0.25">
      <c r="A2" s="47" t="s">
        <v>37</v>
      </c>
      <c r="B2" s="47"/>
      <c r="C2" s="47"/>
      <c r="D2" s="47"/>
      <c r="E2" s="47"/>
      <c r="F2" s="47"/>
      <c r="G2" s="39"/>
      <c r="H2" s="41" t="s">
        <v>38</v>
      </c>
    </row>
    <row r="3" spans="1:10" ht="15" customHeight="1" x14ac:dyDescent="0.25">
      <c r="A3" s="47"/>
      <c r="B3" s="47"/>
      <c r="C3" s="47"/>
      <c r="D3" s="47"/>
      <c r="E3" s="47"/>
      <c r="F3" s="47"/>
      <c r="G3" s="40"/>
      <c r="H3" s="42" t="s">
        <v>52</v>
      </c>
    </row>
    <row r="5" spans="1:10" x14ac:dyDescent="0.25">
      <c r="A5" s="45" t="s">
        <v>55</v>
      </c>
      <c r="B5" s="16"/>
      <c r="C5" s="43"/>
    </row>
    <row r="6" spans="1:10" outlineLevel="1" x14ac:dyDescent="0.25">
      <c r="A6" s="4"/>
      <c r="B6" s="5" t="s">
        <v>48</v>
      </c>
      <c r="C6" s="9">
        <v>5000</v>
      </c>
      <c r="D6" s="3" t="s">
        <v>0</v>
      </c>
    </row>
    <row r="7" spans="1:10" outlineLevel="1" x14ac:dyDescent="0.25">
      <c r="A7" s="4"/>
      <c r="B7" s="6" t="s">
        <v>46</v>
      </c>
      <c r="C7" s="11">
        <v>60</v>
      </c>
      <c r="D7" s="3" t="s">
        <v>47</v>
      </c>
    </row>
    <row r="8" spans="1:10" outlineLevel="1" x14ac:dyDescent="0.25">
      <c r="B8" s="5" t="s">
        <v>13</v>
      </c>
      <c r="C8" s="11">
        <v>2</v>
      </c>
    </row>
    <row r="9" spans="1:10" outlineLevel="1" x14ac:dyDescent="0.25">
      <c r="A9" s="4"/>
      <c r="B9" s="5" t="s">
        <v>49</v>
      </c>
      <c r="C9" s="44">
        <f>C6*C7*C8*60</f>
        <v>36000000</v>
      </c>
      <c r="D9" s="3" t="s">
        <v>20</v>
      </c>
      <c r="J9" s="31"/>
    </row>
    <row r="10" spans="1:10" outlineLevel="1" x14ac:dyDescent="0.25">
      <c r="B10" s="5" t="s">
        <v>8</v>
      </c>
      <c r="C10" s="12" t="s">
        <v>65</v>
      </c>
    </row>
    <row r="11" spans="1:10" outlineLevel="1" x14ac:dyDescent="0.25">
      <c r="B11" s="6" t="s">
        <v>9</v>
      </c>
      <c r="C11" s="11">
        <v>67.7</v>
      </c>
      <c r="D11" s="3" t="s">
        <v>1</v>
      </c>
    </row>
    <row r="12" spans="1:10" outlineLevel="1" x14ac:dyDescent="0.25">
      <c r="B12" s="6" t="s">
        <v>10</v>
      </c>
      <c r="C12" s="11">
        <v>197.2</v>
      </c>
      <c r="D12" s="3" t="s">
        <v>1</v>
      </c>
    </row>
    <row r="13" spans="1:10" outlineLevel="1" x14ac:dyDescent="0.25">
      <c r="B13" s="6" t="s">
        <v>11</v>
      </c>
      <c r="C13" s="11">
        <v>2</v>
      </c>
      <c r="D13" s="3" t="s">
        <v>19</v>
      </c>
    </row>
    <row r="14" spans="1:10" outlineLevel="1" x14ac:dyDescent="0.25">
      <c r="B14" s="6" t="s">
        <v>12</v>
      </c>
      <c r="C14" s="11">
        <v>3</v>
      </c>
      <c r="D14" s="3" t="s">
        <v>19</v>
      </c>
    </row>
    <row r="15" spans="1:10" x14ac:dyDescent="0.25">
      <c r="C15" s="1"/>
      <c r="D15" s="1"/>
    </row>
    <row r="16" spans="1:10" x14ac:dyDescent="0.25">
      <c r="A16" s="45" t="s">
        <v>26</v>
      </c>
      <c r="B16" s="46"/>
    </row>
    <row r="17" spans="1:6" outlineLevel="1" x14ac:dyDescent="0.25">
      <c r="B17" s="5" t="s">
        <v>42</v>
      </c>
      <c r="C17" s="12">
        <v>4</v>
      </c>
      <c r="D17" s="3" t="s">
        <v>27</v>
      </c>
      <c r="E17" s="8"/>
    </row>
    <row r="18" spans="1:6" outlineLevel="1" x14ac:dyDescent="0.25">
      <c r="B18" s="5" t="s">
        <v>45</v>
      </c>
      <c r="C18" s="11">
        <v>3</v>
      </c>
      <c r="D18" s="3" t="s">
        <v>27</v>
      </c>
    </row>
    <row r="19" spans="1:6" outlineLevel="1" x14ac:dyDescent="0.25">
      <c r="B19" s="7"/>
      <c r="E19" s="25"/>
    </row>
    <row r="21" spans="1:6" x14ac:dyDescent="0.25">
      <c r="A21" s="45" t="s">
        <v>24</v>
      </c>
      <c r="B21" s="16"/>
      <c r="C21" s="32" t="s">
        <v>39</v>
      </c>
      <c r="E21" s="32" t="s">
        <v>40</v>
      </c>
    </row>
    <row r="22" spans="1:6" outlineLevel="1" x14ac:dyDescent="0.25">
      <c r="B22" s="5" t="s">
        <v>25</v>
      </c>
      <c r="C22" s="12">
        <v>40</v>
      </c>
      <c r="D22" s="3" t="s">
        <v>5</v>
      </c>
      <c r="E22" s="12">
        <v>25</v>
      </c>
      <c r="F22" s="3" t="s">
        <v>5</v>
      </c>
    </row>
    <row r="24" spans="1:6" x14ac:dyDescent="0.25">
      <c r="A24" s="45" t="s">
        <v>14</v>
      </c>
      <c r="B24" s="16"/>
      <c r="C24" s="1"/>
    </row>
    <row r="25" spans="1:6" outlineLevel="1" x14ac:dyDescent="0.25">
      <c r="A25" s="4"/>
      <c r="B25" s="5" t="s">
        <v>15</v>
      </c>
      <c r="C25" s="9">
        <v>100</v>
      </c>
      <c r="D25" s="3" t="s">
        <v>1</v>
      </c>
      <c r="E25" s="9">
        <f t="shared" ref="E25:E30" si="0">C25</f>
        <v>100</v>
      </c>
      <c r="F25" s="3" t="s">
        <v>1</v>
      </c>
    </row>
    <row r="26" spans="1:6" outlineLevel="1" x14ac:dyDescent="0.25">
      <c r="A26" s="4"/>
      <c r="B26" s="5" t="s">
        <v>16</v>
      </c>
      <c r="C26" s="10">
        <v>500</v>
      </c>
      <c r="D26" s="3" t="s">
        <v>1</v>
      </c>
      <c r="E26" s="9">
        <f t="shared" si="0"/>
        <v>500</v>
      </c>
      <c r="F26" s="3" t="s">
        <v>1</v>
      </c>
    </row>
    <row r="27" spans="1:6" outlineLevel="1" x14ac:dyDescent="0.25">
      <c r="A27" s="4"/>
      <c r="B27" s="5" t="s">
        <v>17</v>
      </c>
      <c r="C27" s="10">
        <v>30</v>
      </c>
      <c r="D27" s="3" t="s">
        <v>18</v>
      </c>
      <c r="E27" s="9">
        <f t="shared" si="0"/>
        <v>30</v>
      </c>
      <c r="F27" s="3" t="s">
        <v>18</v>
      </c>
    </row>
    <row r="28" spans="1:6" outlineLevel="1" x14ac:dyDescent="0.25">
      <c r="B28" s="5" t="s">
        <v>22</v>
      </c>
      <c r="C28" s="11">
        <v>60</v>
      </c>
      <c r="D28" s="3" t="s">
        <v>1</v>
      </c>
      <c r="E28" s="9">
        <f t="shared" si="0"/>
        <v>60</v>
      </c>
      <c r="F28" s="3" t="s">
        <v>1</v>
      </c>
    </row>
    <row r="29" spans="1:6" outlineLevel="1" x14ac:dyDescent="0.25">
      <c r="B29" s="6" t="s">
        <v>23</v>
      </c>
      <c r="C29" s="11">
        <v>50</v>
      </c>
      <c r="D29" s="3" t="s">
        <v>1</v>
      </c>
      <c r="E29" s="9">
        <f t="shared" si="0"/>
        <v>50</v>
      </c>
      <c r="F29" s="3" t="s">
        <v>1</v>
      </c>
    </row>
    <row r="30" spans="1:6" ht="17.25" outlineLevel="1" x14ac:dyDescent="0.25">
      <c r="B30" s="6" t="s">
        <v>21</v>
      </c>
      <c r="C30" s="11">
        <v>0.92800000000000005</v>
      </c>
      <c r="D30" s="3" t="s">
        <v>4</v>
      </c>
      <c r="E30" s="11">
        <f t="shared" si="0"/>
        <v>0.92800000000000005</v>
      </c>
      <c r="F30" s="3" t="s">
        <v>4</v>
      </c>
    </row>
    <row r="32" spans="1:6" x14ac:dyDescent="0.25">
      <c r="A32" s="45" t="s">
        <v>53</v>
      </c>
      <c r="B32" s="16"/>
    </row>
    <row r="33" spans="1:9" outlineLevel="1" x14ac:dyDescent="0.25">
      <c r="B33" s="5" t="s">
        <v>51</v>
      </c>
      <c r="C33" s="12">
        <v>2</v>
      </c>
      <c r="D33" s="3" t="s">
        <v>2</v>
      </c>
      <c r="E33" s="12">
        <v>2.2000000000000002</v>
      </c>
      <c r="F33" s="3" t="s">
        <v>2</v>
      </c>
    </row>
    <row r="34" spans="1:9" outlineLevel="1" x14ac:dyDescent="0.25">
      <c r="B34" s="6" t="s">
        <v>41</v>
      </c>
      <c r="C34" s="11">
        <v>522.5</v>
      </c>
      <c r="D34" s="3" t="s">
        <v>3</v>
      </c>
      <c r="E34" s="11">
        <f>C34</f>
        <v>522.5</v>
      </c>
      <c r="F34" s="3" t="s">
        <v>3</v>
      </c>
    </row>
    <row r="35" spans="1:9" x14ac:dyDescent="0.25">
      <c r="B35" s="7"/>
    </row>
    <row r="36" spans="1:9" x14ac:dyDescent="0.25">
      <c r="A36" s="45" t="s">
        <v>50</v>
      </c>
      <c r="B36" s="46"/>
      <c r="E36" s="2"/>
      <c r="F36" s="3"/>
    </row>
    <row r="37" spans="1:9" outlineLevel="1" x14ac:dyDescent="0.25">
      <c r="B37" s="5" t="s">
        <v>56</v>
      </c>
      <c r="C37" s="34">
        <f>C11*C13</f>
        <v>135.4</v>
      </c>
      <c r="D37" s="3" t="s">
        <v>1</v>
      </c>
      <c r="E37" s="34">
        <f>C37</f>
        <v>135.4</v>
      </c>
      <c r="F37" s="3" t="s">
        <v>1</v>
      </c>
    </row>
    <row r="38" spans="1:9" outlineLevel="1" x14ac:dyDescent="0.25">
      <c r="B38" s="6" t="s">
        <v>57</v>
      </c>
      <c r="C38" s="35">
        <f>C14*C11</f>
        <v>203.10000000000002</v>
      </c>
      <c r="D38" s="3" t="s">
        <v>1</v>
      </c>
      <c r="E38" s="35">
        <f>C38</f>
        <v>203.10000000000002</v>
      </c>
      <c r="F38" s="3" t="s">
        <v>1</v>
      </c>
    </row>
    <row r="39" spans="1:9" outlineLevel="1" x14ac:dyDescent="0.25">
      <c r="B39" s="6" t="s">
        <v>58</v>
      </c>
      <c r="C39" s="35">
        <f>C12</f>
        <v>197.2</v>
      </c>
      <c r="D39" s="3" t="s">
        <v>1</v>
      </c>
      <c r="E39" s="35">
        <f>C39</f>
        <v>197.2</v>
      </c>
      <c r="F39" s="3" t="s">
        <v>1</v>
      </c>
    </row>
    <row r="40" spans="1:9" outlineLevel="1" x14ac:dyDescent="0.25">
      <c r="B40" s="6" t="s">
        <v>59</v>
      </c>
      <c r="C40" s="35">
        <f>(C37*2)+(C39*2)+C28</f>
        <v>725.2</v>
      </c>
      <c r="D40" s="3" t="s">
        <v>66</v>
      </c>
      <c r="E40" s="35">
        <f>(C37*2)+(C39*2)+E28</f>
        <v>725.2</v>
      </c>
      <c r="F40" s="3" t="s">
        <v>66</v>
      </c>
    </row>
    <row r="41" spans="1:9" outlineLevel="1" x14ac:dyDescent="0.25">
      <c r="B41" s="6" t="s">
        <v>60</v>
      </c>
      <c r="C41" s="35">
        <f>C38+(2*C29)</f>
        <v>303.10000000000002</v>
      </c>
      <c r="D41" s="3" t="s">
        <v>66</v>
      </c>
      <c r="E41" s="35">
        <f>C38+(2*E29)</f>
        <v>303.10000000000002</v>
      </c>
      <c r="F41" s="3" t="s">
        <v>66</v>
      </c>
    </row>
    <row r="42" spans="1:9" ht="17.25" outlineLevel="1" x14ac:dyDescent="0.25">
      <c r="B42" s="6" t="s">
        <v>61</v>
      </c>
      <c r="C42" s="36">
        <f>C40/1000*C41/1000</f>
        <v>0.21980812000000002</v>
      </c>
      <c r="D42" s="3" t="s">
        <v>67</v>
      </c>
      <c r="E42" s="36">
        <f>E40/1000*E41/1000</f>
        <v>0.21980812000000002</v>
      </c>
      <c r="F42" s="3" t="s">
        <v>67</v>
      </c>
    </row>
    <row r="43" spans="1:9" outlineLevel="1" x14ac:dyDescent="0.25">
      <c r="B43" s="6" t="s">
        <v>62</v>
      </c>
      <c r="C43" s="38">
        <f>C22*$C$42*$C$30</f>
        <v>8.1592774144000018</v>
      </c>
      <c r="D43" s="3" t="s">
        <v>68</v>
      </c>
      <c r="E43" s="36">
        <f>E22*$E$42*$E$30</f>
        <v>5.0995483840000011</v>
      </c>
      <c r="F43" s="3" t="s">
        <v>68</v>
      </c>
    </row>
    <row r="44" spans="1:9" outlineLevel="1" x14ac:dyDescent="0.25">
      <c r="B44" s="6" t="s">
        <v>36</v>
      </c>
      <c r="C44" s="33">
        <f>(($C$26^2)-($C$25^2))/C22*PI()/4</f>
        <v>4712.3889803846896</v>
      </c>
      <c r="D44" s="3" t="s">
        <v>18</v>
      </c>
      <c r="E44" s="37">
        <f>(($E$26^2)-($E$25^2))/E22*PI()/4</f>
        <v>7539.8223686155034</v>
      </c>
      <c r="F44" s="3" t="s">
        <v>18</v>
      </c>
    </row>
    <row r="45" spans="1:9" outlineLevel="1" x14ac:dyDescent="0.25">
      <c r="B45" s="6" t="s">
        <v>63</v>
      </c>
      <c r="C45" s="37">
        <f>ROUNDDOWN((C44-$C$27)/($C$40/1000)*$C$8,0)</f>
        <v>12913</v>
      </c>
      <c r="D45" s="3" t="s">
        <v>69</v>
      </c>
      <c r="E45" s="37">
        <f>ROUNDDOWN((E44-$E$27)/($E$40/1000)*$C$8,0)</f>
        <v>20711</v>
      </c>
      <c r="F45" s="3" t="s">
        <v>69</v>
      </c>
    </row>
    <row r="46" spans="1:9" outlineLevel="1" x14ac:dyDescent="0.25">
      <c r="B46" s="6" t="s">
        <v>35</v>
      </c>
      <c r="C46" s="33">
        <f>C9/C45</f>
        <v>2787.8881747076589</v>
      </c>
      <c r="D46" s="3" t="s">
        <v>28</v>
      </c>
      <c r="E46" s="37">
        <f>C9/E45</f>
        <v>1738.2067500362127</v>
      </c>
      <c r="F46" s="3" t="s">
        <v>28</v>
      </c>
    </row>
    <row r="48" spans="1:9" ht="21" x14ac:dyDescent="0.35">
      <c r="A48" s="24" t="s">
        <v>43</v>
      </c>
      <c r="B48" s="16"/>
      <c r="C48" s="17">
        <f>C22</f>
        <v>40</v>
      </c>
      <c r="D48" s="18" t="str">
        <f>D22</f>
        <v>[µm]</v>
      </c>
      <c r="E48" s="17">
        <f>E22</f>
        <v>25</v>
      </c>
      <c r="F48" s="18" t="str">
        <f>F22</f>
        <v>[µm]</v>
      </c>
      <c r="G48" s="17" t="s">
        <v>29</v>
      </c>
      <c r="H48" s="16"/>
      <c r="I48" s="16"/>
    </row>
    <row r="49" spans="1:9" outlineLevel="1" x14ac:dyDescent="0.25">
      <c r="A49" s="16"/>
      <c r="B49" s="22" t="s">
        <v>64</v>
      </c>
      <c r="C49" s="13">
        <f>(C43/1000*$C$33)+(C43*$C$34/1000000)</f>
        <v>2.0581777277824002E-2</v>
      </c>
      <c r="D49" s="19" t="s">
        <v>70</v>
      </c>
      <c r="E49" s="13">
        <f>((E43/1000*$E$33)+(E43*$E$34/1000000))</f>
        <v>1.3883520475440003E-2</v>
      </c>
      <c r="F49" s="19" t="s">
        <v>70</v>
      </c>
      <c r="G49" s="14">
        <f>C49-E49</f>
        <v>6.6982568023839992E-3</v>
      </c>
      <c r="H49" s="19" t="s">
        <v>70</v>
      </c>
      <c r="I49" s="16"/>
    </row>
    <row r="50" spans="1:9" outlineLevel="1" x14ac:dyDescent="0.25">
      <c r="A50" s="16"/>
      <c r="B50" s="22" t="s">
        <v>54</v>
      </c>
      <c r="C50" s="27">
        <f>(C43/1000*$C$33)*$C$9</f>
        <v>587467.97383680008</v>
      </c>
      <c r="D50" s="19" t="s">
        <v>6</v>
      </c>
      <c r="E50" s="27">
        <f>(E43/1000*$E$33)*$C$9</f>
        <v>403884.23201280012</v>
      </c>
      <c r="F50" s="19" t="s">
        <v>6</v>
      </c>
      <c r="G50" s="15">
        <f>C50-E50</f>
        <v>183583.74182399997</v>
      </c>
      <c r="H50" s="19" t="s">
        <v>6</v>
      </c>
      <c r="I50" s="16"/>
    </row>
    <row r="51" spans="1:9" outlineLevel="1" x14ac:dyDescent="0.25">
      <c r="A51" s="16"/>
      <c r="B51" s="22" t="s">
        <v>44</v>
      </c>
      <c r="C51" s="27">
        <f>(C43*$C$34/1000000)*$C$9</f>
        <v>153476.00816486403</v>
      </c>
      <c r="D51" s="19" t="s">
        <v>6</v>
      </c>
      <c r="E51" s="27">
        <f>(E43*$E$34/1000000)*$C$9</f>
        <v>95922.505103040021</v>
      </c>
      <c r="F51" s="19" t="s">
        <v>6</v>
      </c>
      <c r="G51" s="15">
        <f>C51-E51</f>
        <v>57553.503061824013</v>
      </c>
      <c r="H51" s="19" t="s">
        <v>6</v>
      </c>
      <c r="I51" s="16"/>
    </row>
    <row r="52" spans="1:9" x14ac:dyDescent="0.25">
      <c r="A52" s="16"/>
      <c r="B52" s="16"/>
      <c r="C52" s="21"/>
      <c r="D52" s="19"/>
      <c r="E52" s="16"/>
      <c r="F52" s="16"/>
      <c r="G52" s="16"/>
      <c r="H52" s="16"/>
      <c r="I52" s="16"/>
    </row>
    <row r="53" spans="1:9" ht="21" x14ac:dyDescent="0.35">
      <c r="A53" s="24" t="s">
        <v>32</v>
      </c>
      <c r="B53" s="16"/>
      <c r="C53" s="21"/>
      <c r="D53" s="19"/>
      <c r="E53" s="16"/>
      <c r="F53" s="16"/>
      <c r="G53" s="16"/>
      <c r="H53" s="16"/>
      <c r="I53" s="16"/>
    </row>
    <row r="54" spans="1:9" outlineLevel="1" x14ac:dyDescent="0.25">
      <c r="A54" s="16"/>
      <c r="B54" s="22" t="s">
        <v>33</v>
      </c>
      <c r="C54" s="26">
        <f>C46*($C$17/60)</f>
        <v>185.85921164717726</v>
      </c>
      <c r="D54" s="19" t="s">
        <v>0</v>
      </c>
      <c r="E54" s="26">
        <f>E46*($C$17/60)</f>
        <v>115.88045000241418</v>
      </c>
      <c r="F54" s="19" t="s">
        <v>0</v>
      </c>
      <c r="G54" s="28">
        <f>C54-E54</f>
        <v>69.978761644763082</v>
      </c>
      <c r="H54" s="19" t="s">
        <v>0</v>
      </c>
      <c r="I54" s="16"/>
    </row>
    <row r="55" spans="1:9" outlineLevel="1" x14ac:dyDescent="0.25">
      <c r="A55" s="16"/>
      <c r="B55" s="23" t="s">
        <v>34</v>
      </c>
      <c r="C55" s="26">
        <f>$C$18*$C$46/60</f>
        <v>139.39440873538294</v>
      </c>
      <c r="D55" s="19" t="s">
        <v>0</v>
      </c>
      <c r="E55" s="26">
        <f>E46*C18/60</f>
        <v>86.910337501810631</v>
      </c>
      <c r="F55" s="19" t="s">
        <v>0</v>
      </c>
      <c r="G55" s="28">
        <f>C55-E55</f>
        <v>52.484071233572308</v>
      </c>
      <c r="H55" s="19" t="s">
        <v>0</v>
      </c>
      <c r="I55" s="19"/>
    </row>
    <row r="56" spans="1:9" x14ac:dyDescent="0.25">
      <c r="A56" s="16"/>
      <c r="B56" s="20"/>
      <c r="C56" s="21"/>
      <c r="D56" s="19"/>
      <c r="E56" s="16"/>
      <c r="F56" s="16"/>
      <c r="G56" s="16"/>
      <c r="H56" s="16"/>
      <c r="I56" s="16"/>
    </row>
    <row r="57" spans="1:9" ht="21" x14ac:dyDescent="0.35">
      <c r="A57" s="24" t="s">
        <v>30</v>
      </c>
      <c r="B57" s="24"/>
      <c r="C57" s="24"/>
      <c r="D57" s="24"/>
      <c r="E57" s="24"/>
      <c r="F57" s="24"/>
      <c r="G57" s="24"/>
      <c r="H57" s="24"/>
      <c r="I57" s="24"/>
    </row>
    <row r="58" spans="1:9" ht="15" customHeight="1" outlineLevel="1" x14ac:dyDescent="0.35">
      <c r="A58" s="24"/>
      <c r="B58" s="22" t="s">
        <v>31</v>
      </c>
      <c r="C58" s="29">
        <f>$C9*C43/1000</f>
        <v>293733.98691840004</v>
      </c>
      <c r="D58" s="16" t="s">
        <v>7</v>
      </c>
      <c r="E58" s="29">
        <f>$C9*E43/1000</f>
        <v>183583.74182400003</v>
      </c>
      <c r="F58" s="16" t="s">
        <v>7</v>
      </c>
      <c r="G58" s="30">
        <f>C58-E58</f>
        <v>110150.24509440002</v>
      </c>
      <c r="H58" s="16" t="s">
        <v>7</v>
      </c>
      <c r="I58" s="24"/>
    </row>
    <row r="59" spans="1:9" ht="15" customHeight="1" x14ac:dyDescent="0.25">
      <c r="C59" s="1"/>
      <c r="D59" s="1"/>
    </row>
    <row r="60" spans="1:9" ht="15" customHeight="1" x14ac:dyDescent="0.25">
      <c r="C60" s="1"/>
      <c r="D60" s="1"/>
    </row>
    <row r="61" spans="1:9" ht="15" customHeight="1" x14ac:dyDescent="0.25">
      <c r="C61" s="1"/>
      <c r="D61" s="1"/>
    </row>
    <row r="62" spans="1:9" ht="15" customHeight="1" x14ac:dyDescent="0.25">
      <c r="C62" s="1"/>
      <c r="D62" s="1"/>
    </row>
    <row r="63" spans="1:9" ht="15" customHeight="1" x14ac:dyDescent="0.25">
      <c r="C63" s="1"/>
      <c r="D63" s="1"/>
    </row>
  </sheetData>
  <mergeCells count="1">
    <mergeCell ref="A2:F3"/>
  </mergeCells>
  <pageMargins left="0.25" right="0.25" top="0.75" bottom="0.75" header="0.3" footer="0.3"/>
  <pageSetup paperSize="9" scale="66" orientation="portrait" r:id="rId1"/>
  <headerFooter>
    <oddHeader>&amp;C&amp;D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Einsparungen durch Folienstärke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2020-01-29T07:43:03Z</dcterms:created>
  <dcterms:modified xsi:type="dcterms:W3CDTF">2020-01-29T07:43:47Z</dcterms:modified>
</cp:coreProperties>
</file>